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Lifecycles Dropbox\!!LCS Team Folder\!Clients\Aurecon\Bendigo Circular Economy\08. Final report\Final appendix documents\"/>
    </mc:Choice>
  </mc:AlternateContent>
  <xr:revisionPtr revIDLastSave="0" documentId="13_ncr:1_{A7060B78-3B1E-40F8-A7DE-15D9A236BFAA}" xr6:coauthVersionLast="47" xr6:coauthVersionMax="47" xr10:uidLastSave="{00000000-0000-0000-0000-000000000000}"/>
  <bookViews>
    <workbookView xWindow="-38510" yWindow="-40" windowWidth="38620" windowHeight="21100" xr2:uid="{46544223-0AAF-4A60-821D-9141E440473D}"/>
  </bookViews>
  <sheets>
    <sheet name="Info" sheetId="2" r:id="rId1"/>
    <sheet name="Carbon abatement calcula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8" i="1" l="1"/>
  <c r="B8" i="1"/>
  <c r="B10" i="1" s="1"/>
  <c r="B103" i="1" l="1"/>
  <c r="B60" i="1"/>
  <c r="B79" i="1"/>
  <c r="B93" i="1"/>
  <c r="B76" i="1"/>
  <c r="B72" i="1"/>
  <c r="B81" i="1" l="1"/>
  <c r="B82" i="1" s="1"/>
  <c r="B57" i="1" l="1"/>
  <c r="B61" i="1"/>
  <c r="B26" i="1"/>
  <c r="B28" i="1"/>
  <c r="B35" i="1" l="1"/>
  <c r="B39" i="1" s="1"/>
  <c r="B43" i="1" s="1"/>
  <c r="B44" i="1" l="1"/>
  <c r="B58" i="1"/>
  <c r="B59" i="1" s="1"/>
  <c r="B63" i="1" s="1"/>
  <c r="B29" i="1"/>
  <c r="B64" i="1" l="1"/>
  <c r="B27" i="1"/>
  <c r="B11" i="1"/>
</calcChain>
</file>

<file path=xl/sharedStrings.xml><?xml version="1.0" encoding="utf-8"?>
<sst xmlns="http://schemas.openxmlformats.org/spreadsheetml/2006/main" count="196" uniqueCount="117">
  <si>
    <t>kg CO2 eq</t>
  </si>
  <si>
    <t>Electricity output (kWh/yr)</t>
  </si>
  <si>
    <t>Unit</t>
  </si>
  <si>
    <t>Total on farm waste</t>
  </si>
  <si>
    <t>t</t>
  </si>
  <si>
    <t>t CO2 eq</t>
  </si>
  <si>
    <t>Manufacturing food waste</t>
  </si>
  <si>
    <t>(NFWB - all of Australia)</t>
  </si>
  <si>
    <t>Hospitality + institutions food waste</t>
  </si>
  <si>
    <t>(Bendigo region - by population)</t>
  </si>
  <si>
    <t xml:space="preserve">Manufacturing food waste </t>
  </si>
  <si>
    <t>(NFWB - region only)</t>
  </si>
  <si>
    <t>Total food waste in region</t>
  </si>
  <si>
    <t>kg CO2 eq / kg food waste to insect prod</t>
  </si>
  <si>
    <t>kgCO2e/kg</t>
  </si>
  <si>
    <t>MJ/tonne</t>
  </si>
  <si>
    <t>Average of 5-39 o	Source: Hassan Al-Haj Ibrahim. Solid Fuel Production from Straw. Recent Adv Petrochem Sci. 2018; 6(4): 555691. DOI: 10.19080/RAPSCI.2019.06.555691</t>
  </si>
  <si>
    <t>Electricity impact</t>
  </si>
  <si>
    <t>kgCO2e/MJ</t>
  </si>
  <si>
    <t>Transport distance</t>
  </si>
  <si>
    <t>km</t>
  </si>
  <si>
    <t>Transport emissions</t>
  </si>
  <si>
    <t>kg CO2 eq / t</t>
  </si>
  <si>
    <t>Value</t>
  </si>
  <si>
    <t>Source</t>
  </si>
  <si>
    <t>AusLCI 1.40</t>
  </si>
  <si>
    <t>MJ</t>
  </si>
  <si>
    <t>Total wheat straw compression energy</t>
  </si>
  <si>
    <t>Total electricity impact</t>
  </si>
  <si>
    <t>Total avoided plasterboard emissions</t>
  </si>
  <si>
    <t>Total transport emissions</t>
  </si>
  <si>
    <t>Wheat stubble input</t>
  </si>
  <si>
    <t>% burnt on farm (typical)</t>
  </si>
  <si>
    <t>polyethylene in municipal incineration</t>
  </si>
  <si>
    <t>kg CO2 eq / kg</t>
  </si>
  <si>
    <t xml:space="preserve">kg CO2 eq / kg </t>
  </si>
  <si>
    <t>Total avoided plastics burning emissions</t>
  </si>
  <si>
    <t>Plastics recycling impacts</t>
  </si>
  <si>
    <t>kg CO2 eq / kg PE recycled</t>
  </si>
  <si>
    <t>Total plastics recycling impacts</t>
  </si>
  <si>
    <t>Input to Melbourne roads</t>
  </si>
  <si>
    <t>Total glass through recycling bins</t>
  </si>
  <si>
    <t>Recycled glass to Melbourne for use in roads</t>
  </si>
  <si>
    <t>kg CO2 eq / kg glass</t>
  </si>
  <si>
    <t>Input to local roads</t>
  </si>
  <si>
    <t>Recycled glass for local roads</t>
  </si>
  <si>
    <t>To Melbourne for glass cullet - into packaging glass</t>
  </si>
  <si>
    <t>t CO2 eq / t</t>
  </si>
  <si>
    <t>Glass to Melbourne</t>
  </si>
  <si>
    <t>Total silage plastics in region</t>
  </si>
  <si>
    <t>Expert consultation</t>
  </si>
  <si>
    <t>Assumption</t>
  </si>
  <si>
    <t>Ecoinvent</t>
  </si>
  <si>
    <t>SILAGE PLASTICS</t>
  </si>
  <si>
    <t>GLASS CRUSHING</t>
  </si>
  <si>
    <t>Extrapolation of Region bin audit data</t>
  </si>
  <si>
    <t>Modelled in SimaPro, assumes gravel production is avoided</t>
  </si>
  <si>
    <t>Modelled in SimaPro, assumes heat and glass batch is avoided</t>
  </si>
  <si>
    <t>Impact of plasterboard production</t>
  </si>
  <si>
    <t>Impact of wheat straw compression</t>
  </si>
  <si>
    <t>Wheat stubble dry matter</t>
  </si>
  <si>
    <t>Wheat stubble carbon content</t>
  </si>
  <si>
    <t>fraction</t>
  </si>
  <si>
    <t>Additional transport distance required</t>
  </si>
  <si>
    <t>Theoretical carbon storage</t>
  </si>
  <si>
    <t>Additional transport (glass from Bendigo to Melbourne)</t>
  </si>
  <si>
    <t>Avoided transport (quarries to local road site)</t>
  </si>
  <si>
    <t>Additional transport (glass to Melbourne)</t>
  </si>
  <si>
    <t>Avoided transport (from quarries to Melbourne)</t>
  </si>
  <si>
    <t>Total carbon emissions avoided</t>
  </si>
  <si>
    <t xml:space="preserve"> </t>
  </si>
  <si>
    <t>Not included in final result, temporary storage, and depends on end of life management. LCA standards tend to require biogenic stored carbon to be reported separately</t>
  </si>
  <si>
    <t>WHEAT STRAW INTO BUILDING MATERIALS</t>
  </si>
  <si>
    <t>INSECT PROTEIN</t>
  </si>
  <si>
    <t>Fraction of total food manufacturing occurring in the region</t>
  </si>
  <si>
    <t>REMPLAN input output data</t>
  </si>
  <si>
    <t>Model built in SimaPro, based on Salomone et al. 2016 (https://www.sciencedirect.com/science/article/abs/pii/S0959652616308411)</t>
  </si>
  <si>
    <t>Emission saving from avoiding food to landfill</t>
  </si>
  <si>
    <t>Emission saving from food waste to insect production</t>
  </si>
  <si>
    <t>FOOD UPCYCLING</t>
  </si>
  <si>
    <t>Total carbon emissions avoided (if solar power is used)</t>
  </si>
  <si>
    <t>kg CO2 eq / kg food waste</t>
  </si>
  <si>
    <t>kg CO2 eq / kg  food waste</t>
  </si>
  <si>
    <t>Dry matter of fruit and vegetables</t>
  </si>
  <si>
    <t>Assumed</t>
  </si>
  <si>
    <t>Addition transport required</t>
  </si>
  <si>
    <t>Energy requirement for drying sliced produce</t>
  </si>
  <si>
    <t>MJ/kg water</t>
  </si>
  <si>
    <t>Average from Nwakuba et al. (https://cigrjournal.org/index.php/Ejounral/article/view/3605)</t>
  </si>
  <si>
    <t>Emissions savings when using solar power</t>
  </si>
  <si>
    <r>
      <t xml:space="preserve">Emissions </t>
    </r>
    <r>
      <rPr>
        <sz val="11"/>
        <color rgb="FFFF0000"/>
        <rFont val="Calibri"/>
        <family val="2"/>
        <scheme val="minor"/>
      </rPr>
      <t>produced</t>
    </r>
    <r>
      <rPr>
        <sz val="11"/>
        <color theme="1"/>
        <rFont val="Calibri"/>
        <family val="2"/>
        <scheme val="minor"/>
      </rPr>
      <t xml:space="preserve"> when using Victorian grid electricity</t>
    </r>
  </si>
  <si>
    <t>From circular scan results</t>
  </si>
  <si>
    <t>Modelled in SimaPro with AusLCI 1.40. Assuming fruit and veg production is avoided (proxy of tomatoes). Assumed shallow burial of food waste is avoided</t>
  </si>
  <si>
    <r>
      <t xml:space="preserve">Total carbon emissions </t>
    </r>
    <r>
      <rPr>
        <b/>
        <sz val="11"/>
        <color rgb="FFFF0000"/>
        <rFont val="Calibri"/>
        <family val="2"/>
        <scheme val="minor"/>
      </rPr>
      <t>produced</t>
    </r>
    <r>
      <rPr>
        <b/>
        <sz val="11"/>
        <color theme="1"/>
        <rFont val="Calibri"/>
        <family val="2"/>
        <scheme val="minor"/>
      </rPr>
      <t xml:space="preserve"> (if grid electricity is used)</t>
    </r>
  </si>
  <si>
    <t>Annual capacity</t>
  </si>
  <si>
    <t>t pig slurry liquid</t>
  </si>
  <si>
    <t>Dry matter of pig slurry liquid</t>
  </si>
  <si>
    <t>Parameter</t>
  </si>
  <si>
    <t>Electricity production</t>
  </si>
  <si>
    <t>kWh/t pig slurry liquid</t>
  </si>
  <si>
    <t>Impacts of Victorian grid electricity</t>
  </si>
  <si>
    <t>kg CO2 eq/kWh</t>
  </si>
  <si>
    <t>kWh/year</t>
  </si>
  <si>
    <t>Casey et al. 2017 (https://www.teagasc.ie/media/website/publications/2017/Segment-010-of-Todays-Farm-Mar-Apr.pdf)</t>
  </si>
  <si>
    <t>PlanET Biogas Calculator (https://planet-biogas.com/en/biogas-calculator/)</t>
  </si>
  <si>
    <t>ANAEROBIC DIGESTION</t>
  </si>
  <si>
    <r>
      <t xml:space="preserve">Total carbon emissions </t>
    </r>
    <r>
      <rPr>
        <b/>
        <sz val="11"/>
        <color rgb="FFFF0000"/>
        <rFont val="Calibri"/>
        <family val="2"/>
        <scheme val="minor"/>
      </rPr>
      <t>produced</t>
    </r>
  </si>
  <si>
    <t>This data file contains the analysis performed by Lifecycles for the report 'Circular Central Victoria - a regional circular opportunity scan'</t>
  </si>
  <si>
    <t>A report by Aurecon and Lifecycles for the City of Greater Bendigo Council in May 2023</t>
  </si>
  <si>
    <t>Sheet name</t>
  </si>
  <si>
    <t>Description</t>
  </si>
  <si>
    <t>For any questions, please contact Anna Boyden</t>
  </si>
  <si>
    <t>anna@lifecycles.com.au</t>
  </si>
  <si>
    <t>Carbon abatement calculations</t>
  </si>
  <si>
    <t>This sheet breaks down the carbon abatement calculations for each of the opportunities, providing sources for values used</t>
  </si>
  <si>
    <t>This file contains analysis for the carbon abatement calculations of the report. Please see other attachedments for both organics and carbona abatement analysis</t>
  </si>
  <si>
    <t>Results of circular scan, assuming straw only taken when yield is above 1.33t/ha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</si>
</sst>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7FF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3" fontId="0" fillId="2" borderId="0" xfId="0" applyNumberFormat="1" applyFill="1"/>
    <xf numFmtId="0" fontId="0" fillId="2" borderId="0" xfId="0" applyFill="1"/>
    <xf numFmtId="9" fontId="0" fillId="2" borderId="0" xfId="1" applyFont="1" applyFill="1" applyBorder="1"/>
    <xf numFmtId="0" fontId="4" fillId="2" borderId="0" xfId="0" applyFont="1" applyFill="1"/>
    <xf numFmtId="0" fontId="3" fillId="2" borderId="0" xfId="0" applyFont="1" applyFill="1"/>
    <xf numFmtId="0" fontId="1" fillId="2" borderId="0" xfId="0" applyFont="1" applyFill="1"/>
    <xf numFmtId="164" fontId="0" fillId="2" borderId="0" xfId="2" applyNumberFormat="1" applyFont="1" applyFill="1"/>
    <xf numFmtId="43" fontId="0" fillId="2" borderId="0" xfId="2" applyFont="1" applyFill="1"/>
    <xf numFmtId="164" fontId="1" fillId="2" borderId="0" xfId="2" applyNumberFormat="1" applyFont="1" applyFill="1"/>
    <xf numFmtId="43" fontId="0" fillId="2" borderId="0" xfId="0" applyNumberFormat="1" applyFill="1"/>
    <xf numFmtId="10" fontId="0" fillId="2" borderId="0" xfId="0" applyNumberFormat="1" applyFill="1"/>
    <xf numFmtId="3" fontId="1" fillId="0" borderId="0" xfId="0" applyNumberFormat="1" applyFont="1"/>
    <xf numFmtId="9" fontId="0" fillId="2" borderId="0" xfId="0" applyNumberFormat="1" applyFill="1"/>
    <xf numFmtId="3" fontId="1" fillId="2" borderId="0" xfId="0" applyNumberFormat="1" applyFont="1" applyFill="1"/>
    <xf numFmtId="4" fontId="0" fillId="0" borderId="0" xfId="0" applyNumberFormat="1"/>
    <xf numFmtId="165" fontId="0" fillId="2" borderId="0" xfId="0" applyNumberFormat="1" applyFill="1"/>
    <xf numFmtId="4" fontId="0" fillId="2" borderId="0" xfId="0" applyNumberFormat="1" applyFill="1"/>
    <xf numFmtId="0" fontId="9" fillId="0" borderId="0" xfId="0" applyFont="1"/>
    <xf numFmtId="0" fontId="8" fillId="0" borderId="0" xfId="3"/>
    <xf numFmtId="0" fontId="10" fillId="0" borderId="0" xfId="0" applyFont="1"/>
    <xf numFmtId="43" fontId="0" fillId="0" borderId="0" xfId="0" applyNumberFormat="1"/>
    <xf numFmtId="43" fontId="2" fillId="0" borderId="0" xfId="2" applyFont="1" applyFill="1"/>
    <xf numFmtId="164" fontId="0" fillId="0" borderId="0" xfId="0" applyNumberFormat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</dxfs>
  <tableStyles count="0" defaultTableStyle="TableStyleMedium2" defaultPivotStyle="PivotStyleLight16"/>
  <colors>
    <mruColors>
      <color rgb="FFE7E7FF"/>
      <color rgb="FFCCEC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44451</xdr:rowOff>
    </xdr:from>
    <xdr:to>
      <xdr:col>0</xdr:col>
      <xdr:colOff>1409700</xdr:colOff>
      <xdr:row>4</xdr:row>
      <xdr:rowOff>148407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A4C449-CC06-4B0F-8118-003A05717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4451"/>
          <a:ext cx="1352550" cy="8405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679C58-20EB-4294-B3CA-B6057F747C07}" name="Table6" displayName="Table6" ref="A12:B13" totalsRowShown="0" headerRowDxfId="3" dataDxfId="2">
  <autoFilter ref="A12:B13" xr:uid="{E5679C58-20EB-4294-B3CA-B6057F747C07}"/>
  <tableColumns count="2">
    <tableColumn id="1" xr3:uid="{D30EF5C6-B48F-4797-A115-0FAAA74C4A79}" name="Sheet name" dataDxfId="1"/>
    <tableColumn id="2" xr3:uid="{77B4645A-B2E3-4494-9349-6DED33ABCD8E}" name="Descriptio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mailto:anna@lifecycles.com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341B2-C73C-407A-8AC2-075805D324B3}">
  <dimension ref="A7:B17"/>
  <sheetViews>
    <sheetView tabSelected="1" workbookViewId="0">
      <selection activeCell="A21" sqref="A21"/>
    </sheetView>
  </sheetViews>
  <sheetFormatPr defaultRowHeight="14.5" x14ac:dyDescent="0.35"/>
  <cols>
    <col min="1" max="1" width="29.08984375" customWidth="1"/>
    <col min="2" max="2" width="119.81640625" customWidth="1"/>
  </cols>
  <sheetData>
    <row r="7" spans="1:2" x14ac:dyDescent="0.35">
      <c r="A7" s="22" t="s">
        <v>107</v>
      </c>
    </row>
    <row r="8" spans="1:2" x14ac:dyDescent="0.35">
      <c r="A8" s="22" t="s">
        <v>108</v>
      </c>
    </row>
    <row r="9" spans="1:2" x14ac:dyDescent="0.35">
      <c r="A9" s="22" t="s">
        <v>115</v>
      </c>
    </row>
    <row r="10" spans="1:2" x14ac:dyDescent="0.35">
      <c r="A10" s="22"/>
    </row>
    <row r="12" spans="1:2" x14ac:dyDescent="0.35">
      <c r="A12" s="24" t="s">
        <v>109</v>
      </c>
      <c r="B12" s="24" t="s">
        <v>110</v>
      </c>
    </row>
    <row r="13" spans="1:2" x14ac:dyDescent="0.35">
      <c r="A13" s="22" t="s">
        <v>113</v>
      </c>
      <c r="B13" s="22" t="s">
        <v>114</v>
      </c>
    </row>
    <row r="16" spans="1:2" x14ac:dyDescent="0.35">
      <c r="A16" s="22" t="s">
        <v>111</v>
      </c>
    </row>
    <row r="17" spans="1:1" x14ac:dyDescent="0.35">
      <c r="A17" s="23" t="s">
        <v>112</v>
      </c>
    </row>
  </sheetData>
  <hyperlinks>
    <hyperlink ref="A17" r:id="rId1" xr:uid="{31067F67-B72A-4AE2-8B0F-EB773C7EC793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AD38A-6539-4F57-924E-9CE197FE0881}">
  <dimension ref="A1:M103"/>
  <sheetViews>
    <sheetView workbookViewId="0">
      <selection activeCell="N21" sqref="N21"/>
    </sheetView>
  </sheetViews>
  <sheetFormatPr defaultRowHeight="14.5" x14ac:dyDescent="0.35"/>
  <cols>
    <col min="1" max="1" width="50.7265625" customWidth="1"/>
    <col min="2" max="2" width="18" bestFit="1" customWidth="1"/>
    <col min="3" max="3" width="24.1796875" customWidth="1"/>
    <col min="4" max="4" width="19.90625" customWidth="1"/>
    <col min="5" max="5" width="17.7265625" customWidth="1"/>
    <col min="7" max="7" width="22" customWidth="1"/>
    <col min="8" max="8" width="19" customWidth="1"/>
    <col min="9" max="9" width="15.7265625" customWidth="1"/>
    <col min="10" max="10" width="14.6328125" customWidth="1"/>
    <col min="11" max="11" width="13.453125" customWidth="1"/>
    <col min="12" max="12" width="15.81640625" customWidth="1"/>
    <col min="13" max="13" width="20.54296875" customWidth="1"/>
  </cols>
  <sheetData>
    <row r="1" spans="1:13" x14ac:dyDescent="0.35">
      <c r="A1" s="1" t="s">
        <v>105</v>
      </c>
    </row>
    <row r="2" spans="1:13" ht="15" thickBot="1" x14ac:dyDescent="0.4">
      <c r="J2" s="27"/>
      <c r="L2" s="27"/>
    </row>
    <row r="3" spans="1:13" x14ac:dyDescent="0.35">
      <c r="A3" s="2" t="s">
        <v>97</v>
      </c>
      <c r="B3" s="3" t="s">
        <v>23</v>
      </c>
      <c r="C3" s="3" t="s">
        <v>2</v>
      </c>
      <c r="D3" s="4" t="s">
        <v>24</v>
      </c>
    </row>
    <row r="4" spans="1:13" x14ac:dyDescent="0.35">
      <c r="A4" s="6" t="s">
        <v>94</v>
      </c>
      <c r="B4" s="5">
        <v>20000</v>
      </c>
      <c r="C4" s="6" t="s">
        <v>95</v>
      </c>
      <c r="D4" s="6" t="s">
        <v>84</v>
      </c>
    </row>
    <row r="5" spans="1:13" x14ac:dyDescent="0.35">
      <c r="A5" s="6" t="s">
        <v>96</v>
      </c>
      <c r="B5" s="17">
        <v>0.04</v>
      </c>
      <c r="C5" s="6"/>
      <c r="D5" s="6" t="s">
        <v>103</v>
      </c>
    </row>
    <row r="6" spans="1:13" x14ac:dyDescent="0.35">
      <c r="A6" s="6" t="s">
        <v>98</v>
      </c>
      <c r="B6" s="20">
        <v>31.982309999999998</v>
      </c>
      <c r="C6" s="6" t="s">
        <v>99</v>
      </c>
      <c r="D6" s="6" t="s">
        <v>104</v>
      </c>
    </row>
    <row r="7" spans="1:13" x14ac:dyDescent="0.35">
      <c r="A7" s="6" t="s">
        <v>100</v>
      </c>
      <c r="B7" s="6">
        <v>1.01</v>
      </c>
      <c r="C7" s="6" t="s">
        <v>101</v>
      </c>
      <c r="D7" s="6" t="s">
        <v>25</v>
      </c>
    </row>
    <row r="8" spans="1:13" x14ac:dyDescent="0.35">
      <c r="A8" s="6" t="s">
        <v>1</v>
      </c>
      <c r="B8" s="5">
        <f>B6*B4</f>
        <v>639646.19999999995</v>
      </c>
      <c r="C8" s="21" t="s">
        <v>102</v>
      </c>
      <c r="D8" s="6"/>
      <c r="H8" s="19"/>
    </row>
    <row r="9" spans="1:13" x14ac:dyDescent="0.35">
      <c r="A9" s="6"/>
      <c r="B9" s="6"/>
      <c r="C9" s="6"/>
      <c r="D9" s="6"/>
    </row>
    <row r="10" spans="1:13" x14ac:dyDescent="0.35">
      <c r="A10" s="10" t="s">
        <v>69</v>
      </c>
      <c r="B10" s="13">
        <f>B8*B7</f>
        <v>646042.66200000001</v>
      </c>
      <c r="C10" s="10" t="s">
        <v>0</v>
      </c>
      <c r="D10" s="6"/>
      <c r="H10" s="26"/>
    </row>
    <row r="11" spans="1:13" x14ac:dyDescent="0.35">
      <c r="A11" s="10"/>
      <c r="B11" s="13">
        <f>B10/1000</f>
        <v>646.04266200000006</v>
      </c>
      <c r="C11" s="10" t="s">
        <v>5</v>
      </c>
      <c r="D11" s="6"/>
      <c r="H11" s="26"/>
      <c r="I11" s="25"/>
      <c r="J11" s="25"/>
      <c r="K11" s="25"/>
      <c r="L11" s="25"/>
      <c r="M11" s="25"/>
    </row>
    <row r="13" spans="1:13" x14ac:dyDescent="0.35">
      <c r="A13" s="1" t="s">
        <v>79</v>
      </c>
    </row>
    <row r="14" spans="1:13" ht="15" thickBot="1" x14ac:dyDescent="0.4"/>
    <row r="15" spans="1:13" x14ac:dyDescent="0.35">
      <c r="A15" s="2" t="s">
        <v>97</v>
      </c>
      <c r="B15" s="3" t="s">
        <v>23</v>
      </c>
      <c r="C15" s="3" t="s">
        <v>2</v>
      </c>
      <c r="D15" s="4" t="s">
        <v>24</v>
      </c>
    </row>
    <row r="16" spans="1:13" x14ac:dyDescent="0.35">
      <c r="A16" s="6" t="s">
        <v>83</v>
      </c>
      <c r="B16" s="17">
        <v>0.1</v>
      </c>
      <c r="C16" s="6"/>
      <c r="D16" s="6" t="s">
        <v>84</v>
      </c>
    </row>
    <row r="17" spans="1:5" x14ac:dyDescent="0.35">
      <c r="A17" s="6" t="s">
        <v>85</v>
      </c>
      <c r="B17" s="6">
        <v>100</v>
      </c>
      <c r="C17" s="6" t="s">
        <v>20</v>
      </c>
      <c r="D17" s="6" t="s">
        <v>84</v>
      </c>
    </row>
    <row r="18" spans="1:5" x14ac:dyDescent="0.35">
      <c r="A18" s="6" t="s">
        <v>86</v>
      </c>
      <c r="B18" s="6">
        <v>14.6</v>
      </c>
      <c r="C18" s="6" t="s">
        <v>87</v>
      </c>
      <c r="D18" s="6" t="s">
        <v>88</v>
      </c>
    </row>
    <row r="19" spans="1:5" x14ac:dyDescent="0.35">
      <c r="A19" s="6"/>
      <c r="B19" s="6"/>
      <c r="C19" s="6"/>
      <c r="D19" s="6"/>
    </row>
    <row r="20" spans="1:5" x14ac:dyDescent="0.35">
      <c r="A20" s="6" t="s">
        <v>89</v>
      </c>
      <c r="B20" s="6">
        <v>0.157</v>
      </c>
      <c r="C20" s="6" t="s">
        <v>81</v>
      </c>
      <c r="D20" s="6" t="s">
        <v>92</v>
      </c>
    </row>
    <row r="21" spans="1:5" x14ac:dyDescent="0.35">
      <c r="A21" s="6" t="s">
        <v>90</v>
      </c>
      <c r="B21" s="6">
        <v>3.3</v>
      </c>
      <c r="C21" s="6" t="s">
        <v>82</v>
      </c>
      <c r="D21" s="6" t="s">
        <v>92</v>
      </c>
    </row>
    <row r="22" spans="1:5" x14ac:dyDescent="0.35">
      <c r="A22" s="6"/>
      <c r="B22" s="6"/>
      <c r="C22" s="6"/>
      <c r="D22" s="6"/>
    </row>
    <row r="23" spans="1:5" x14ac:dyDescent="0.35">
      <c r="A23" s="6" t="s">
        <v>3</v>
      </c>
      <c r="B23" s="5">
        <v>61723.119010360009</v>
      </c>
      <c r="C23" s="6" t="s">
        <v>4</v>
      </c>
      <c r="D23" s="6" t="s">
        <v>91</v>
      </c>
    </row>
    <row r="24" spans="1:5" x14ac:dyDescent="0.35">
      <c r="A24" s="6"/>
      <c r="B24" s="5"/>
      <c r="C24" s="6"/>
      <c r="D24" s="6"/>
    </row>
    <row r="25" spans="1:5" x14ac:dyDescent="0.35">
      <c r="A25" s="6"/>
      <c r="B25" s="10"/>
      <c r="C25" s="10"/>
      <c r="D25" s="10"/>
      <c r="E25" s="1"/>
    </row>
    <row r="26" spans="1:5" x14ac:dyDescent="0.35">
      <c r="A26" s="10" t="s">
        <v>80</v>
      </c>
      <c r="B26" s="18">
        <f>B20*(B$23*1000)</f>
        <v>9690529.6846265215</v>
      </c>
      <c r="C26" s="10" t="s">
        <v>0</v>
      </c>
      <c r="D26" s="6"/>
    </row>
    <row r="27" spans="1:5" x14ac:dyDescent="0.35">
      <c r="A27" s="6"/>
      <c r="B27" s="18">
        <f>B26/1000</f>
        <v>9690.529684626521</v>
      </c>
      <c r="C27" s="10" t="s">
        <v>5</v>
      </c>
      <c r="D27" s="6"/>
    </row>
    <row r="28" spans="1:5" x14ac:dyDescent="0.35">
      <c r="A28" s="10" t="s">
        <v>93</v>
      </c>
      <c r="B28" s="18">
        <f>B21*(B$23*1000)</f>
        <v>203686292.73418802</v>
      </c>
      <c r="C28" s="10" t="s">
        <v>0</v>
      </c>
      <c r="D28" s="18"/>
      <c r="E28" s="1"/>
    </row>
    <row r="29" spans="1:5" x14ac:dyDescent="0.35">
      <c r="A29" s="10"/>
      <c r="B29" s="18">
        <f>B28/1000</f>
        <v>203686.29273418803</v>
      </c>
      <c r="C29" s="10" t="s">
        <v>5</v>
      </c>
      <c r="D29" s="18"/>
      <c r="E29" s="1"/>
    </row>
    <row r="30" spans="1:5" x14ac:dyDescent="0.35">
      <c r="A30" s="1"/>
      <c r="B30" s="16"/>
      <c r="C30" s="1"/>
      <c r="D30" s="16"/>
      <c r="E30" s="1"/>
    </row>
    <row r="31" spans="1:5" x14ac:dyDescent="0.35">
      <c r="A31" s="1" t="s">
        <v>73</v>
      </c>
    </row>
    <row r="32" spans="1:5" ht="15" thickBot="1" x14ac:dyDescent="0.4"/>
    <row r="33" spans="1:4" x14ac:dyDescent="0.35">
      <c r="A33" s="2" t="s">
        <v>97</v>
      </c>
      <c r="B33" s="3" t="s">
        <v>23</v>
      </c>
      <c r="C33" s="3" t="s">
        <v>2</v>
      </c>
      <c r="D33" s="4" t="s">
        <v>24</v>
      </c>
    </row>
    <row r="34" spans="1:4" x14ac:dyDescent="0.35">
      <c r="A34" s="6" t="s">
        <v>6</v>
      </c>
      <c r="B34" s="5">
        <v>1276245</v>
      </c>
      <c r="C34" s="6" t="s">
        <v>4</v>
      </c>
      <c r="D34" s="6" t="s">
        <v>7</v>
      </c>
    </row>
    <row r="35" spans="1:4" x14ac:dyDescent="0.35">
      <c r="A35" s="6" t="s">
        <v>10</v>
      </c>
      <c r="B35" s="6">
        <f>B34*B36</f>
        <v>53602.29</v>
      </c>
      <c r="C35" s="6" t="s">
        <v>4</v>
      </c>
      <c r="D35" s="6" t="s">
        <v>11</v>
      </c>
    </row>
    <row r="36" spans="1:4" x14ac:dyDescent="0.35">
      <c r="A36" s="6" t="s">
        <v>74</v>
      </c>
      <c r="B36" s="15">
        <v>4.2000000000000003E-2</v>
      </c>
      <c r="C36" s="6"/>
      <c r="D36" s="6" t="s">
        <v>75</v>
      </c>
    </row>
    <row r="37" spans="1:4" x14ac:dyDescent="0.35">
      <c r="A37" s="6" t="s">
        <v>8</v>
      </c>
      <c r="B37" s="5">
        <v>16061</v>
      </c>
      <c r="C37" s="6" t="s">
        <v>4</v>
      </c>
      <c r="D37" s="6" t="s">
        <v>9</v>
      </c>
    </row>
    <row r="38" spans="1:4" x14ac:dyDescent="0.35">
      <c r="A38" s="6"/>
      <c r="B38" s="6"/>
      <c r="C38" s="6"/>
      <c r="D38" s="6"/>
    </row>
    <row r="39" spans="1:4" x14ac:dyDescent="0.35">
      <c r="A39" s="6" t="s">
        <v>12</v>
      </c>
      <c r="B39" s="5">
        <f>B37+B35</f>
        <v>69663.290000000008</v>
      </c>
      <c r="C39" s="6" t="s">
        <v>4</v>
      </c>
      <c r="D39" s="6"/>
    </row>
    <row r="40" spans="1:4" x14ac:dyDescent="0.35">
      <c r="A40" s="6" t="s">
        <v>78</v>
      </c>
      <c r="B40" s="6">
        <v>6.1899999999999997E-2</v>
      </c>
      <c r="C40" s="6" t="s">
        <v>13</v>
      </c>
      <c r="D40" s="6" t="s">
        <v>76</v>
      </c>
    </row>
    <row r="41" spans="1:4" x14ac:dyDescent="0.35">
      <c r="A41" s="6" t="s">
        <v>77</v>
      </c>
      <c r="B41" s="6">
        <v>0.874</v>
      </c>
      <c r="C41" s="6" t="s">
        <v>13</v>
      </c>
      <c r="D41" s="6" t="s">
        <v>25</v>
      </c>
    </row>
    <row r="42" spans="1:4" x14ac:dyDescent="0.35">
      <c r="A42" s="6"/>
      <c r="B42" s="6"/>
      <c r="C42" s="6"/>
      <c r="D42" s="6"/>
    </row>
    <row r="43" spans="1:4" x14ac:dyDescent="0.35">
      <c r="A43" s="10" t="s">
        <v>69</v>
      </c>
      <c r="B43" s="13">
        <f>B40*(B39*1000)+(B39*B41*1000)</f>
        <v>65197873.111000009</v>
      </c>
      <c r="C43" s="10" t="s">
        <v>0</v>
      </c>
      <c r="D43" s="6"/>
    </row>
    <row r="44" spans="1:4" x14ac:dyDescent="0.35">
      <c r="A44" s="10"/>
      <c r="B44" s="13">
        <f>B43/1000</f>
        <v>65197.873111000008</v>
      </c>
      <c r="C44" s="10" t="s">
        <v>5</v>
      </c>
      <c r="D44" s="6"/>
    </row>
    <row r="46" spans="1:4" x14ac:dyDescent="0.35">
      <c r="A46" s="1" t="s">
        <v>72</v>
      </c>
    </row>
    <row r="47" spans="1:4" ht="15" thickBot="1" x14ac:dyDescent="0.4"/>
    <row r="48" spans="1:4" x14ac:dyDescent="0.35">
      <c r="A48" s="2" t="s">
        <v>97</v>
      </c>
      <c r="B48" s="3" t="s">
        <v>23</v>
      </c>
      <c r="C48" s="3" t="s">
        <v>2</v>
      </c>
      <c r="D48" s="4" t="s">
        <v>24</v>
      </c>
    </row>
    <row r="49" spans="1:10" x14ac:dyDescent="0.35">
      <c r="A49" s="6" t="s">
        <v>60</v>
      </c>
      <c r="B49" s="6">
        <v>0.88</v>
      </c>
      <c r="C49" s="6" t="s">
        <v>62</v>
      </c>
      <c r="D49" s="6" t="s">
        <v>25</v>
      </c>
      <c r="H49" s="1"/>
      <c r="I49" s="1"/>
      <c r="J49" s="1"/>
    </row>
    <row r="50" spans="1:10" x14ac:dyDescent="0.35">
      <c r="A50" s="6" t="s">
        <v>61</v>
      </c>
      <c r="B50" s="6">
        <v>0.4</v>
      </c>
      <c r="C50" s="6" t="s">
        <v>62</v>
      </c>
      <c r="D50" s="6" t="s">
        <v>25</v>
      </c>
      <c r="H50" s="1"/>
      <c r="I50" s="1"/>
      <c r="J50" s="1"/>
    </row>
    <row r="51" spans="1:10" x14ac:dyDescent="0.35">
      <c r="A51" s="6" t="s">
        <v>58</v>
      </c>
      <c r="B51" s="6">
        <v>0.64300000000000002</v>
      </c>
      <c r="C51" s="6" t="s">
        <v>14</v>
      </c>
      <c r="D51" s="6" t="s">
        <v>25</v>
      </c>
      <c r="H51" s="1"/>
      <c r="I51" s="1"/>
      <c r="J51" s="1"/>
    </row>
    <row r="52" spans="1:10" x14ac:dyDescent="0.35">
      <c r="A52" s="6" t="s">
        <v>59</v>
      </c>
      <c r="B52" s="6">
        <v>22</v>
      </c>
      <c r="C52" s="6" t="s">
        <v>15</v>
      </c>
      <c r="D52" s="6" t="s">
        <v>16</v>
      </c>
    </row>
    <row r="53" spans="1:10" x14ac:dyDescent="0.35">
      <c r="A53" s="6" t="s">
        <v>17</v>
      </c>
      <c r="B53" s="6">
        <v>0.27900000000000003</v>
      </c>
      <c r="C53" s="6" t="s">
        <v>18</v>
      </c>
      <c r="D53" s="6" t="s">
        <v>25</v>
      </c>
    </row>
    <row r="54" spans="1:10" x14ac:dyDescent="0.35">
      <c r="A54" s="6" t="s">
        <v>31</v>
      </c>
      <c r="B54" s="5">
        <v>526610</v>
      </c>
      <c r="C54" s="6" t="s">
        <v>4</v>
      </c>
      <c r="D54" s="6" t="s">
        <v>116</v>
      </c>
    </row>
    <row r="55" spans="1:10" x14ac:dyDescent="0.35">
      <c r="A55" s="6" t="s">
        <v>63</v>
      </c>
      <c r="B55" s="6">
        <v>60</v>
      </c>
      <c r="C55" s="6" t="s">
        <v>20</v>
      </c>
      <c r="D55" s="6" t="s">
        <v>51</v>
      </c>
    </row>
    <row r="56" spans="1:10" x14ac:dyDescent="0.35">
      <c r="A56" s="6" t="s">
        <v>21</v>
      </c>
      <c r="B56" s="6">
        <v>5.98</v>
      </c>
      <c r="C56" s="6" t="s">
        <v>22</v>
      </c>
      <c r="D56" s="6" t="s">
        <v>25</v>
      </c>
    </row>
    <row r="57" spans="1:10" x14ac:dyDescent="0.35">
      <c r="A57" s="6" t="s">
        <v>64</v>
      </c>
      <c r="B57" s="11">
        <f>B54*B49*B50*44/12</f>
        <v>679677.97333333327</v>
      </c>
      <c r="C57" s="6" t="s">
        <v>5</v>
      </c>
      <c r="D57" s="6" t="s">
        <v>71</v>
      </c>
    </row>
    <row r="58" spans="1:10" x14ac:dyDescent="0.35">
      <c r="A58" s="6" t="s">
        <v>27</v>
      </c>
      <c r="B58" s="11">
        <f>B54*B52</f>
        <v>11585420</v>
      </c>
      <c r="C58" s="6" t="s">
        <v>26</v>
      </c>
      <c r="D58" s="6" t="s">
        <v>70</v>
      </c>
    </row>
    <row r="59" spans="1:10" x14ac:dyDescent="0.35">
      <c r="A59" s="6" t="s">
        <v>28</v>
      </c>
      <c r="B59" s="11">
        <f>B$58*B53</f>
        <v>3232332.18</v>
      </c>
      <c r="C59" s="6" t="s">
        <v>0</v>
      </c>
      <c r="D59" s="6"/>
    </row>
    <row r="60" spans="1:10" x14ac:dyDescent="0.35">
      <c r="A60" s="6" t="s">
        <v>29</v>
      </c>
      <c r="B60" s="11">
        <f>B51*(B54*1000)</f>
        <v>338610230</v>
      </c>
      <c r="C60" s="6" t="s">
        <v>0</v>
      </c>
      <c r="D60" s="6"/>
    </row>
    <row r="61" spans="1:10" x14ac:dyDescent="0.35">
      <c r="A61" s="6" t="s">
        <v>30</v>
      </c>
      <c r="B61" s="11">
        <f>B56*B54</f>
        <v>3149127.8000000003</v>
      </c>
      <c r="C61" s="6" t="s">
        <v>0</v>
      </c>
      <c r="D61" s="6"/>
    </row>
    <row r="62" spans="1:10" x14ac:dyDescent="0.35">
      <c r="A62" s="6"/>
      <c r="B62" s="12"/>
      <c r="C62" s="6"/>
      <c r="D62" s="6"/>
    </row>
    <row r="63" spans="1:10" x14ac:dyDescent="0.35">
      <c r="A63" s="10" t="s">
        <v>69</v>
      </c>
      <c r="B63" s="13">
        <f>B60-B59-B61</f>
        <v>332228770.01999998</v>
      </c>
      <c r="C63" s="10" t="s">
        <v>0</v>
      </c>
      <c r="D63" s="6"/>
    </row>
    <row r="64" spans="1:10" x14ac:dyDescent="0.35">
      <c r="A64" s="6"/>
      <c r="B64" s="13">
        <f>B63/1000</f>
        <v>332228.77002</v>
      </c>
      <c r="C64" s="10" t="s">
        <v>5</v>
      </c>
      <c r="D64" s="14"/>
    </row>
    <row r="66" spans="1:4" x14ac:dyDescent="0.35">
      <c r="A66" s="1" t="s">
        <v>53</v>
      </c>
    </row>
    <row r="67" spans="1:4" ht="15" thickBot="1" x14ac:dyDescent="0.4">
      <c r="A67" s="1"/>
    </row>
    <row r="68" spans="1:4" x14ac:dyDescent="0.35">
      <c r="A68" s="2" t="s">
        <v>97</v>
      </c>
      <c r="B68" s="3" t="s">
        <v>23</v>
      </c>
      <c r="C68" s="3" t="s">
        <v>2</v>
      </c>
      <c r="D68" s="4" t="s">
        <v>24</v>
      </c>
    </row>
    <row r="69" spans="1:4" x14ac:dyDescent="0.35">
      <c r="A69" s="6" t="s">
        <v>49</v>
      </c>
      <c r="B69" s="5">
        <v>1000</v>
      </c>
      <c r="C69" s="6" t="s">
        <v>4</v>
      </c>
      <c r="D69" s="6" t="s">
        <v>50</v>
      </c>
    </row>
    <row r="70" spans="1:4" x14ac:dyDescent="0.35">
      <c r="A70" s="6" t="s">
        <v>32</v>
      </c>
      <c r="B70" s="7">
        <v>0.65</v>
      </c>
      <c r="C70" s="6"/>
      <c r="D70" s="6" t="s">
        <v>51</v>
      </c>
    </row>
    <row r="71" spans="1:4" x14ac:dyDescent="0.35">
      <c r="A71" s="6" t="s">
        <v>33</v>
      </c>
      <c r="B71" s="6">
        <v>3</v>
      </c>
      <c r="C71" s="6" t="s">
        <v>34</v>
      </c>
      <c r="D71" s="6" t="s">
        <v>25</v>
      </c>
    </row>
    <row r="72" spans="1:4" x14ac:dyDescent="0.35">
      <c r="A72" s="6" t="s">
        <v>36</v>
      </c>
      <c r="B72" s="5">
        <f>B70*B69*1000*B71</f>
        <v>1950000</v>
      </c>
      <c r="C72" s="6" t="s">
        <v>0</v>
      </c>
      <c r="D72" s="8"/>
    </row>
    <row r="73" spans="1:4" x14ac:dyDescent="0.35">
      <c r="A73" s="9"/>
      <c r="B73" s="5"/>
      <c r="C73" s="6"/>
      <c r="D73" s="8"/>
    </row>
    <row r="74" spans="1:4" x14ac:dyDescent="0.35">
      <c r="A74" s="6" t="s">
        <v>19</v>
      </c>
      <c r="B74" s="6">
        <v>250</v>
      </c>
      <c r="C74" s="6" t="s">
        <v>20</v>
      </c>
      <c r="D74" s="6" t="s">
        <v>51</v>
      </c>
    </row>
    <row r="75" spans="1:4" x14ac:dyDescent="0.35">
      <c r="A75" s="6" t="s">
        <v>21</v>
      </c>
      <c r="B75" s="6">
        <v>2.4899999999999999E-2</v>
      </c>
      <c r="C75" s="6" t="s">
        <v>35</v>
      </c>
      <c r="D75" s="6" t="s">
        <v>25</v>
      </c>
    </row>
    <row r="76" spans="1:4" x14ac:dyDescent="0.35">
      <c r="A76" s="6" t="s">
        <v>30</v>
      </c>
      <c r="B76" s="5">
        <f>B70*B69*B75*1000</f>
        <v>16184.999999999998</v>
      </c>
      <c r="C76" s="6" t="s">
        <v>0</v>
      </c>
      <c r="D76" s="6"/>
    </row>
    <row r="77" spans="1:4" x14ac:dyDescent="0.35">
      <c r="A77" s="6"/>
      <c r="B77" s="6"/>
      <c r="C77" s="6"/>
      <c r="D77" s="6"/>
    </row>
    <row r="78" spans="1:4" x14ac:dyDescent="0.35">
      <c r="A78" s="6" t="s">
        <v>37</v>
      </c>
      <c r="B78" s="6">
        <v>-1.37</v>
      </c>
      <c r="C78" s="6" t="s">
        <v>38</v>
      </c>
      <c r="D78" s="6" t="s">
        <v>52</v>
      </c>
    </row>
    <row r="79" spans="1:4" x14ac:dyDescent="0.35">
      <c r="A79" s="6" t="s">
        <v>39</v>
      </c>
      <c r="B79" s="5">
        <f>B78*B69*1000*B70</f>
        <v>-890500</v>
      </c>
      <c r="C79" s="6" t="s">
        <v>0</v>
      </c>
      <c r="D79" s="6"/>
    </row>
    <row r="80" spans="1:4" x14ac:dyDescent="0.35">
      <c r="A80" s="6"/>
      <c r="B80" s="6"/>
      <c r="C80" s="6"/>
      <c r="D80" s="6"/>
    </row>
    <row r="81" spans="1:4" x14ac:dyDescent="0.35">
      <c r="A81" s="10" t="s">
        <v>69</v>
      </c>
      <c r="B81" s="18">
        <f>B72-B79-B76</f>
        <v>2824315</v>
      </c>
      <c r="C81" s="10" t="s">
        <v>0</v>
      </c>
      <c r="D81" s="6"/>
    </row>
    <row r="82" spans="1:4" x14ac:dyDescent="0.35">
      <c r="A82" s="6"/>
      <c r="B82" s="18">
        <f>B81/1000</f>
        <v>2824.3150000000001</v>
      </c>
      <c r="C82" s="10" t="s">
        <v>5</v>
      </c>
      <c r="D82" s="6"/>
    </row>
    <row r="84" spans="1:4" x14ac:dyDescent="0.35">
      <c r="A84" s="1" t="s">
        <v>54</v>
      </c>
    </row>
    <row r="85" spans="1:4" ht="15" thickBot="1" x14ac:dyDescent="0.4"/>
    <row r="86" spans="1:4" x14ac:dyDescent="0.35">
      <c r="A86" s="2" t="s">
        <v>97</v>
      </c>
      <c r="B86" s="3" t="s">
        <v>23</v>
      </c>
      <c r="C86" s="3" t="s">
        <v>2</v>
      </c>
      <c r="D86" s="4" t="s">
        <v>24</v>
      </c>
    </row>
    <row r="87" spans="1:4" x14ac:dyDescent="0.35">
      <c r="A87" s="6" t="s">
        <v>41</v>
      </c>
      <c r="B87" s="5">
        <v>9918</v>
      </c>
      <c r="C87" s="6" t="s">
        <v>4</v>
      </c>
      <c r="D87" s="6" t="s">
        <v>55</v>
      </c>
    </row>
    <row r="88" spans="1:4" x14ac:dyDescent="0.35">
      <c r="A88" s="6"/>
      <c r="B88" s="6"/>
      <c r="C88" s="6"/>
      <c r="D88" s="6"/>
    </row>
    <row r="89" spans="1:4" x14ac:dyDescent="0.35">
      <c r="A89" s="10" t="s">
        <v>40</v>
      </c>
      <c r="B89" s="6"/>
      <c r="C89" s="6"/>
      <c r="D89" s="6"/>
    </row>
    <row r="90" spans="1:4" x14ac:dyDescent="0.35">
      <c r="A90" s="6" t="s">
        <v>42</v>
      </c>
      <c r="B90" s="6">
        <v>1.26E-2</v>
      </c>
      <c r="C90" s="6" t="s">
        <v>43</v>
      </c>
      <c r="D90" s="6" t="s">
        <v>56</v>
      </c>
    </row>
    <row r="91" spans="1:4" x14ac:dyDescent="0.35">
      <c r="A91" s="6" t="s">
        <v>65</v>
      </c>
      <c r="B91" s="6">
        <v>200</v>
      </c>
      <c r="C91" s="6" t="s">
        <v>20</v>
      </c>
      <c r="D91" s="6" t="s">
        <v>51</v>
      </c>
    </row>
    <row r="92" spans="1:4" x14ac:dyDescent="0.35">
      <c r="A92" s="6" t="s">
        <v>68</v>
      </c>
      <c r="B92" s="6">
        <v>25</v>
      </c>
      <c r="C92" s="6" t="s">
        <v>20</v>
      </c>
      <c r="D92" s="6" t="s">
        <v>51</v>
      </c>
    </row>
    <row r="93" spans="1:4" x14ac:dyDescent="0.35">
      <c r="A93" s="10" t="s">
        <v>106</v>
      </c>
      <c r="B93" s="18">
        <f>B90*B87*1000</f>
        <v>124966.8</v>
      </c>
      <c r="C93" s="10" t="s">
        <v>0</v>
      </c>
      <c r="D93" s="6"/>
    </row>
    <row r="94" spans="1:4" x14ac:dyDescent="0.35">
      <c r="A94" s="6"/>
      <c r="B94" s="6"/>
      <c r="C94" s="6"/>
      <c r="D94" s="6"/>
    </row>
    <row r="95" spans="1:4" x14ac:dyDescent="0.35">
      <c r="A95" s="10" t="s">
        <v>44</v>
      </c>
      <c r="B95" s="6"/>
      <c r="C95" s="6"/>
      <c r="D95" s="6"/>
    </row>
    <row r="96" spans="1:4" x14ac:dyDescent="0.35">
      <c r="A96" s="6" t="s">
        <v>45</v>
      </c>
      <c r="B96" s="6">
        <v>-2.47E-2</v>
      </c>
      <c r="C96" s="6" t="s">
        <v>43</v>
      </c>
      <c r="D96" s="6" t="s">
        <v>56</v>
      </c>
    </row>
    <row r="97" spans="1:4" x14ac:dyDescent="0.35">
      <c r="A97" s="6" t="s">
        <v>66</v>
      </c>
      <c r="B97" s="6">
        <v>200</v>
      </c>
      <c r="C97" s="6"/>
      <c r="D97" s="6" t="s">
        <v>51</v>
      </c>
    </row>
    <row r="98" spans="1:4" x14ac:dyDescent="0.35">
      <c r="A98" s="10" t="s">
        <v>69</v>
      </c>
      <c r="B98" s="18">
        <f>B96*B87*1000*-1</f>
        <v>244974.6</v>
      </c>
      <c r="C98" s="10" t="s">
        <v>0</v>
      </c>
      <c r="D98" s="8"/>
    </row>
    <row r="99" spans="1:4" x14ac:dyDescent="0.35">
      <c r="A99" s="6"/>
      <c r="B99" s="6"/>
      <c r="C99" s="6"/>
      <c r="D99" s="6"/>
    </row>
    <row r="100" spans="1:4" x14ac:dyDescent="0.35">
      <c r="A100" s="10" t="s">
        <v>46</v>
      </c>
      <c r="B100" s="6"/>
      <c r="C100" s="6"/>
      <c r="D100" s="6"/>
    </row>
    <row r="101" spans="1:4" x14ac:dyDescent="0.35">
      <c r="A101" s="6" t="s">
        <v>48</v>
      </c>
      <c r="B101" s="6">
        <v>-0.501</v>
      </c>
      <c r="C101" s="6" t="s">
        <v>47</v>
      </c>
      <c r="D101" s="6" t="s">
        <v>57</v>
      </c>
    </row>
    <row r="102" spans="1:4" x14ac:dyDescent="0.35">
      <c r="A102" s="6" t="s">
        <v>67</v>
      </c>
      <c r="B102" s="6">
        <v>200</v>
      </c>
      <c r="C102" s="6"/>
      <c r="D102" s="6" t="s">
        <v>51</v>
      </c>
    </row>
    <row r="103" spans="1:4" x14ac:dyDescent="0.35">
      <c r="A103" s="10" t="s">
        <v>69</v>
      </c>
      <c r="B103" s="18">
        <f>B101*B87*-1</f>
        <v>4968.9179999999997</v>
      </c>
      <c r="C103" s="10" t="s">
        <v>5</v>
      </c>
      <c r="D103" s="6"/>
    </row>
  </sheetData>
  <conditionalFormatting sqref="H11:M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Carbon abatement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Jiang</dc:creator>
  <cp:lastModifiedBy>Anna</cp:lastModifiedBy>
  <dcterms:created xsi:type="dcterms:W3CDTF">2023-04-20T02:10:29Z</dcterms:created>
  <dcterms:modified xsi:type="dcterms:W3CDTF">2023-06-21T00:12:30Z</dcterms:modified>
</cp:coreProperties>
</file>